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aca5e106dad4c73/Documentos/"/>
    </mc:Choice>
  </mc:AlternateContent>
  <xr:revisionPtr revIDLastSave="78" documentId="8_{DB2D6068-B2E3-4DE8-A23F-685145B6CA32}" xr6:coauthVersionLast="47" xr6:coauthVersionMax="47" xr10:uidLastSave="{629B5F17-CE68-4476-90CF-7F2413702B95}"/>
  <bookViews>
    <workbookView xWindow="-120" yWindow="-120" windowWidth="20730" windowHeight="11040" xr2:uid="{C117F2AD-BEEE-4FD8-A56D-B55A040766B7}"/>
  </bookViews>
  <sheets>
    <sheet name="Cálculo Estructural" sheetId="1" r:id="rId1"/>
    <sheet name="Cáculo de volumetrí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3" i="2"/>
  <c r="H12" i="2"/>
  <c r="H10" i="2"/>
  <c r="M9" i="2"/>
  <c r="M8" i="2"/>
  <c r="L11" i="2" s="1"/>
  <c r="L14" i="2" s="1"/>
  <c r="I8" i="2"/>
  <c r="H8" i="2"/>
  <c r="H4" i="2"/>
  <c r="C10" i="2" s="1"/>
  <c r="A9" i="1"/>
  <c r="I13" i="1"/>
  <c r="E20" i="1"/>
  <c r="H17" i="2" l="1"/>
  <c r="H18" i="2" s="1"/>
  <c r="H19" i="2" s="1"/>
  <c r="E12" i="2"/>
  <c r="E17" i="2" s="1"/>
  <c r="E11" i="2"/>
  <c r="E16" i="2" s="1"/>
  <c r="E13" i="2"/>
  <c r="E18" i="2" s="1"/>
  <c r="N19" i="1"/>
  <c r="P17" i="1"/>
  <c r="P16" i="1"/>
  <c r="P14" i="1"/>
  <c r="L8" i="1"/>
  <c r="L21" i="1" s="1"/>
  <c r="L4" i="1"/>
  <c r="F4" i="1"/>
  <c r="L13" i="1" s="1"/>
  <c r="L16" i="1" l="1"/>
  <c r="L19" i="1"/>
  <c r="L14" i="1"/>
  <c r="L17" i="1" s="1"/>
  <c r="N20" i="1"/>
</calcChain>
</file>

<file path=xl/sharedStrings.xml><?xml version="1.0" encoding="utf-8"?>
<sst xmlns="http://schemas.openxmlformats.org/spreadsheetml/2006/main" count="88" uniqueCount="69">
  <si>
    <t>COLOR ROJO VALORES NO EDITABLES</t>
  </si>
  <si>
    <t>COLOR AZUL VALORES EDITABLES</t>
  </si>
  <si>
    <t>CARGA A SOPORTAR =</t>
  </si>
  <si>
    <t>APOYO SIMPLE</t>
  </si>
  <si>
    <t>LONGITUD EN METROS</t>
  </si>
  <si>
    <t>CORTANTE/REACCIÓN</t>
  </si>
  <si>
    <t>MOMENTO MÁXIMO</t>
  </si>
  <si>
    <t>LONGITUD</t>
  </si>
  <si>
    <t>ALTURA</t>
  </si>
  <si>
    <t>BASE</t>
  </si>
  <si>
    <t>RECUBRIMIENTO</t>
  </si>
  <si>
    <t>PERALTE EFECTIVO</t>
  </si>
  <si>
    <t>U</t>
  </si>
  <si>
    <t>F´c</t>
  </si>
  <si>
    <t>Fy</t>
  </si>
  <si>
    <t>m</t>
  </si>
  <si>
    <t>M Max</t>
  </si>
  <si>
    <t>Acero Propuesto</t>
  </si>
  <si>
    <t>área</t>
  </si>
  <si>
    <t>3 VARILLAS # 3</t>
  </si>
  <si>
    <t>ÁREA</t>
  </si>
  <si>
    <t>CUANTAS</t>
  </si>
  <si>
    <t>Acero MINIMO</t>
  </si>
  <si>
    <t>Acero REQUERIDO</t>
  </si>
  <si>
    <t>1 VARILLA # 3</t>
  </si>
  <si>
    <t>2 VARILLA # 3</t>
  </si>
  <si>
    <t>PORCENTAJE</t>
  </si>
  <si>
    <t>&lt;</t>
  </si>
  <si>
    <t>CORTANTE</t>
  </si>
  <si>
    <t>V DE DISEÑO</t>
  </si>
  <si>
    <t>VCR</t>
  </si>
  <si>
    <t>MIMDA EDUCATION</t>
  </si>
  <si>
    <t>SI TU TRABE TIENE CARGAS PUNTUALES UTILISA EL PROGRAMA DE RISA 2D E INSERTA EL MOMENTO MÁXIMO EN EL NUMERO COLOR NARNJA</t>
  </si>
  <si>
    <t>RECOMENDACIÓN: ESRIBOS DEL NUMERO 3 A CADA 12 CM Ó 15 CM</t>
  </si>
  <si>
    <t>CARGA/REACCIONES</t>
  </si>
  <si>
    <t>AZUL = PUEDES EDITARLO</t>
  </si>
  <si>
    <t>NEGRO = DATOS FIJOS, NO LO EDITES</t>
  </si>
  <si>
    <t>ANCHO</t>
  </si>
  <si>
    <t>LARGO</t>
  </si>
  <si>
    <t>TOTAL DE M3</t>
  </si>
  <si>
    <t>M3</t>
  </si>
  <si>
    <t>CEMENTO</t>
  </si>
  <si>
    <t>KG</t>
  </si>
  <si>
    <t>METROS DE VARILLA</t>
  </si>
  <si>
    <t>ARENA</t>
  </si>
  <si>
    <t>NUMERO DE VARILLAS</t>
  </si>
  <si>
    <t>TOTAL</t>
  </si>
  <si>
    <t>CIMRA</t>
  </si>
  <si>
    <t>GRAVA</t>
  </si>
  <si>
    <t>LONGITUD DE LA DALA</t>
  </si>
  <si>
    <t>ESTRIBOS</t>
  </si>
  <si>
    <t>ALTO DE LA DALA</t>
  </si>
  <si>
    <t xml:space="preserve">PARA </t>
  </si>
  <si>
    <t>SE NECESITARÁN:</t>
  </si>
  <si>
    <t>SEPARACION DE ESTRIBOS</t>
  </si>
  <si>
    <t>M2</t>
  </si>
  <si>
    <t xml:space="preserve">NUMERO DE ESTRIBOS </t>
  </si>
  <si>
    <t>ANCHO DEL ESTRIBO</t>
  </si>
  <si>
    <t>METROS CUADADOS DE TRIPLAY</t>
  </si>
  <si>
    <t>LARGO DEL ESTRIBO</t>
  </si>
  <si>
    <t>BOTES DE 19 LITROS</t>
  </si>
  <si>
    <t>GANCHO DEL ESTRIBO</t>
  </si>
  <si>
    <t>TOTAL DE VARILLA LONGITUD</t>
  </si>
  <si>
    <t>LONGITUD DE VARILLA</t>
  </si>
  <si>
    <t>NUMERO DE TRAMOS DE VARILLA</t>
  </si>
  <si>
    <t>MEDIDAS DE LA TRABE</t>
  </si>
  <si>
    <t>LAS TRABES SIEMPRE DEBEN DE TENER 4 VARILLAS</t>
  </si>
  <si>
    <t>A LO LARGO, ININTERRUMPIDAS</t>
  </si>
  <si>
    <t xml:space="preserve">PARA 1M3 DE CONCRETO F´C 200 NECESITO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</si>
</sst>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Bahnschrift SemiBold Condensed"/>
      <family val="2"/>
    </font>
    <font>
      <sz val="12"/>
      <color theme="1"/>
      <name val="Bahnschrift SemiBold Condensed"/>
      <family val="2"/>
    </font>
    <font>
      <sz val="12"/>
      <color rgb="FFFF0000"/>
      <name val="Bahnschrift SemiBold Condensed"/>
      <family val="2"/>
    </font>
    <font>
      <sz val="11"/>
      <color rgb="FF0070C0"/>
      <name val="Bahnschrift SemiBold Condensed"/>
      <family val="2"/>
    </font>
    <font>
      <sz val="12"/>
      <color rgb="FF0070C0"/>
      <name val="Bahnschrift SemiBold Condensed"/>
      <family val="2"/>
    </font>
    <font>
      <sz val="11"/>
      <color rgb="FFFF0000"/>
      <name val="Bahnschrift SemiBold Condensed"/>
      <family val="2"/>
    </font>
    <font>
      <b/>
      <u/>
      <sz val="11"/>
      <name val="Bahnschrift SemiBold Condensed"/>
      <family val="2"/>
    </font>
    <font>
      <sz val="11"/>
      <name val="Bahnschrift SemiBold Condensed"/>
      <family val="2"/>
    </font>
    <font>
      <u/>
      <sz val="11"/>
      <color theme="1"/>
      <name val="Bahnschrift SemiBold Condensed"/>
      <family val="2"/>
    </font>
    <font>
      <sz val="8"/>
      <name val="Aptos Narrow"/>
      <family val="2"/>
      <scheme val="minor"/>
    </font>
    <font>
      <b/>
      <sz val="11"/>
      <color rgb="FFFF0000"/>
      <name val="Bahnschrift SemiBold Condensed"/>
      <family val="2"/>
    </font>
    <font>
      <b/>
      <sz val="14"/>
      <color rgb="FFFF0000"/>
      <name val="Arial"/>
      <family val="2"/>
    </font>
    <font>
      <u/>
      <sz val="11"/>
      <color rgb="FFFFC000"/>
      <name val="Bahnschrift SemiBold Condensed"/>
      <family val="2"/>
    </font>
    <font>
      <b/>
      <i/>
      <sz val="11"/>
      <color rgb="FFFFC000"/>
      <name val="Bahnschrift SemiBold Condensed"/>
      <family val="2"/>
    </font>
    <font>
      <sz val="11"/>
      <color theme="1"/>
      <name val="Bahnschrift SemiCondensed"/>
      <family val="2"/>
    </font>
    <font>
      <b/>
      <u/>
      <sz val="12"/>
      <color rgb="FF0070C0"/>
      <name val="Bahnschrift SemiCondensed"/>
      <family val="2"/>
    </font>
    <font>
      <b/>
      <u/>
      <sz val="12"/>
      <name val="Bahnschrift SemiCondensed"/>
      <family val="2"/>
    </font>
    <font>
      <sz val="11"/>
      <color rgb="FF0070C0"/>
      <name val="Bahnschrift SemiCondensed"/>
      <family val="2"/>
    </font>
    <font>
      <b/>
      <u/>
      <sz val="11"/>
      <color theme="1"/>
      <name val="Bahnschrift SemiCondensed"/>
      <family val="2"/>
    </font>
    <font>
      <sz val="11"/>
      <name val="Bahnschrift SemiCondensed"/>
      <family val="2"/>
    </font>
    <font>
      <b/>
      <sz val="11"/>
      <color theme="1"/>
      <name val="Bahnschrif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4" fillId="0" borderId="0" xfId="0" applyFont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7" fillId="2" borderId="6" xfId="0" applyFont="1" applyFill="1" applyBorder="1"/>
    <xf numFmtId="2" fontId="8" fillId="2" borderId="7" xfId="0" applyNumberFormat="1" applyFont="1" applyFill="1" applyBorder="1"/>
    <xf numFmtId="0" fontId="9" fillId="0" borderId="0" xfId="0" applyFont="1"/>
    <xf numFmtId="0" fontId="1" fillId="2" borderId="6" xfId="0" applyFont="1" applyFill="1" applyBorder="1"/>
    <xf numFmtId="2" fontId="1" fillId="2" borderId="7" xfId="0" applyNumberFormat="1" applyFont="1" applyFill="1" applyBorder="1"/>
    <xf numFmtId="0" fontId="6" fillId="0" borderId="0" xfId="0" applyFont="1" applyAlignment="1">
      <alignment horizontal="left"/>
    </xf>
    <xf numFmtId="0" fontId="9" fillId="2" borderId="6" xfId="0" applyFont="1" applyFill="1" applyBorder="1"/>
    <xf numFmtId="0" fontId="11" fillId="0" borderId="0" xfId="0" applyFont="1"/>
    <xf numFmtId="164" fontId="11" fillId="0" borderId="0" xfId="0" applyNumberFormat="1" applyFont="1"/>
    <xf numFmtId="0" fontId="12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2" borderId="7" xfId="0" applyNumberFormat="1" applyFont="1" applyFill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6" xfId="0" applyFont="1" applyBorder="1"/>
    <xf numFmtId="0" fontId="1" fillId="0" borderId="8" xfId="0" applyFont="1" applyBorder="1"/>
    <xf numFmtId="0" fontId="0" fillId="0" borderId="8" xfId="0" applyBorder="1"/>
    <xf numFmtId="0" fontId="0" fillId="0" borderId="7" xfId="0" applyBorder="1"/>
    <xf numFmtId="0" fontId="15" fillId="0" borderId="0" xfId="0" applyFont="1"/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3" borderId="0" xfId="0" applyFont="1" applyFill="1" applyAlignment="1">
      <alignment horizontal="right"/>
    </xf>
    <xf numFmtId="2" fontId="15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3" fontId="15" fillId="0" borderId="0" xfId="0" applyNumberFormat="1" applyFont="1"/>
    <xf numFmtId="0" fontId="21" fillId="0" borderId="0" xfId="0" applyFont="1" applyAlignment="1">
      <alignment horizontal="left"/>
    </xf>
    <xf numFmtId="2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right"/>
    </xf>
    <xf numFmtId="0" fontId="18" fillId="0" borderId="0" xfId="0" applyFont="1"/>
    <xf numFmtId="2" fontId="15" fillId="0" borderId="0" xfId="0" applyNumberFormat="1" applyFont="1" applyAlignment="1">
      <alignment horizontal="right"/>
    </xf>
    <xf numFmtId="165" fontId="15" fillId="0" borderId="0" xfId="0" applyNumberFormat="1" applyFont="1"/>
    <xf numFmtId="0" fontId="15" fillId="3" borderId="0" xfId="0" applyFont="1" applyFill="1"/>
    <xf numFmtId="2" fontId="15" fillId="3" borderId="0" xfId="0" applyNumberFormat="1" applyFont="1" applyFill="1" applyAlignment="1">
      <alignment horizontal="center"/>
    </xf>
    <xf numFmtId="165" fontId="15" fillId="3" borderId="0" xfId="0" applyNumberFormat="1" applyFont="1" applyFill="1" applyAlignment="1">
      <alignment horizontal="center"/>
    </xf>
    <xf numFmtId="165" fontId="20" fillId="3" borderId="0" xfId="0" applyNumberFormat="1" applyFont="1" applyFill="1" applyAlignment="1">
      <alignment horizontal="center"/>
    </xf>
    <xf numFmtId="165" fontId="15" fillId="3" borderId="0" xfId="0" applyNumberFormat="1" applyFont="1" applyFill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A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0</xdr:colOff>
      <xdr:row>5</xdr:row>
      <xdr:rowOff>85725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F3D81F-049F-C17F-E04F-E933F07044C5}"/>
            </a:ext>
          </a:extLst>
        </xdr:cNvPr>
        <xdr:cNvSpPr/>
      </xdr:nvSpPr>
      <xdr:spPr>
        <a:xfrm>
          <a:off x="762000" y="781050"/>
          <a:ext cx="5334000" cy="276225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 u="sng" kern="1200">
              <a:latin typeface="Bahnschrift SemiBold Condensed" panose="020B0502040204020203" pitchFamily="34" charset="0"/>
            </a:rPr>
            <a:t>NERVADURA</a:t>
          </a:r>
        </a:p>
      </xdr:txBody>
    </xdr:sp>
    <xdr:clientData/>
  </xdr:twoCellAnchor>
  <xdr:twoCellAnchor>
    <xdr:from>
      <xdr:col>0</xdr:col>
      <xdr:colOff>753533</xdr:colOff>
      <xdr:row>5</xdr:row>
      <xdr:rowOff>75142</xdr:rowOff>
    </xdr:from>
    <xdr:to>
      <xdr:col>1</xdr:col>
      <xdr:colOff>277283</xdr:colOff>
      <xdr:row>6</xdr:row>
      <xdr:rowOff>141817</xdr:rowOff>
    </xdr:to>
    <xdr:sp macro="" textlink="">
      <xdr:nvSpPr>
        <xdr:cNvPr id="3" name="Triángulo isósceles 2">
          <a:extLst>
            <a:ext uri="{FF2B5EF4-FFF2-40B4-BE49-F238E27FC236}">
              <a16:creationId xmlns:a16="http://schemas.microsoft.com/office/drawing/2014/main" id="{892D4267-FE59-DDD7-D9FC-32544A4539B2}"/>
            </a:ext>
          </a:extLst>
        </xdr:cNvPr>
        <xdr:cNvSpPr/>
      </xdr:nvSpPr>
      <xdr:spPr>
        <a:xfrm>
          <a:off x="753533" y="1069975"/>
          <a:ext cx="508000" cy="257175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 kern="1200"/>
        </a:p>
      </xdr:txBody>
    </xdr:sp>
    <xdr:clientData/>
  </xdr:twoCellAnchor>
  <xdr:twoCellAnchor>
    <xdr:from>
      <xdr:col>7</xdr:col>
      <xdr:colOff>619125</xdr:colOff>
      <xdr:row>5</xdr:row>
      <xdr:rowOff>85725</xdr:rowOff>
    </xdr:from>
    <xdr:to>
      <xdr:col>8</xdr:col>
      <xdr:colOff>142875</xdr:colOff>
      <xdr:row>6</xdr:row>
      <xdr:rowOff>152400</xdr:rowOff>
    </xdr:to>
    <xdr:sp macro="" textlink="">
      <xdr:nvSpPr>
        <xdr:cNvPr id="4" name="Triángulo isósceles 3">
          <a:extLst>
            <a:ext uri="{FF2B5EF4-FFF2-40B4-BE49-F238E27FC236}">
              <a16:creationId xmlns:a16="http://schemas.microsoft.com/office/drawing/2014/main" id="{1636E460-7171-488E-A96E-8E6BB644B453}"/>
            </a:ext>
          </a:extLst>
        </xdr:cNvPr>
        <xdr:cNvSpPr/>
      </xdr:nvSpPr>
      <xdr:spPr>
        <a:xfrm>
          <a:off x="6019800" y="1057275"/>
          <a:ext cx="285750" cy="257175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 kern="12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8</xdr:col>
      <xdr:colOff>0</xdr:colOff>
      <xdr:row>12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68A55B2-C668-8B61-F42F-8660830072BF}"/>
            </a:ext>
          </a:extLst>
        </xdr:cNvPr>
        <xdr:cNvCxnSpPr/>
      </xdr:nvCxnSpPr>
      <xdr:spPr>
        <a:xfrm>
          <a:off x="762000" y="1543050"/>
          <a:ext cx="5400675" cy="762000"/>
        </a:xfrm>
        <a:prstGeom prst="lin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11</xdr:row>
      <xdr:rowOff>95249</xdr:rowOff>
    </xdr:from>
    <xdr:to>
      <xdr:col>8</xdr:col>
      <xdr:colOff>19050</xdr:colOff>
      <xdr:row>18</xdr:row>
      <xdr:rowOff>104774</xdr:rowOff>
    </xdr:to>
    <xdr:sp macro="" textlink="">
      <xdr:nvSpPr>
        <xdr:cNvPr id="7" name="Arco 6">
          <a:extLst>
            <a:ext uri="{FF2B5EF4-FFF2-40B4-BE49-F238E27FC236}">
              <a16:creationId xmlns:a16="http://schemas.microsoft.com/office/drawing/2014/main" id="{B0844EF0-95DA-B6CA-FEB9-A8713949B0A1}"/>
            </a:ext>
          </a:extLst>
        </xdr:cNvPr>
        <xdr:cNvSpPr/>
      </xdr:nvSpPr>
      <xdr:spPr>
        <a:xfrm rot="10800000">
          <a:off x="771525" y="2209799"/>
          <a:ext cx="5410200" cy="1343025"/>
        </a:xfrm>
        <a:prstGeom prst="arc">
          <a:avLst>
            <a:gd name="adj1" fmla="val 10888887"/>
            <a:gd name="adj2" fmla="val 0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 kern="1200"/>
        </a:p>
      </xdr:txBody>
    </xdr:sp>
    <xdr:clientData/>
  </xdr:twoCellAnchor>
  <xdr:twoCellAnchor editAs="oneCell">
    <xdr:from>
      <xdr:col>12</xdr:col>
      <xdr:colOff>79640</xdr:colOff>
      <xdr:row>0</xdr:row>
      <xdr:rowOff>190500</xdr:rowOff>
    </xdr:from>
    <xdr:to>
      <xdr:col>17</xdr:col>
      <xdr:colOff>732484</xdr:colOff>
      <xdr:row>11</xdr:row>
      <xdr:rowOff>176476</xdr:rowOff>
    </xdr:to>
    <xdr:pic>
      <xdr:nvPicPr>
        <xdr:cNvPr id="8" name="Imagen 7" descr="Diámetros de acero. Diferencias entre acero en [mm] y [pulg]">
          <a:extLst>
            <a:ext uri="{FF2B5EF4-FFF2-40B4-BE49-F238E27FC236}">
              <a16:creationId xmlns:a16="http://schemas.microsoft.com/office/drawing/2014/main" id="{A2394AE3-0D6B-E105-28A2-2710F156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8807" y="190500"/>
          <a:ext cx="4589844" cy="2123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188383</xdr:rowOff>
    </xdr:from>
    <xdr:to>
      <xdr:col>8</xdr:col>
      <xdr:colOff>0</xdr:colOff>
      <xdr:row>5</xdr:row>
      <xdr:rowOff>83608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202AEDF-0F2D-4BEC-87B3-671BA2C5655B}"/>
            </a:ext>
          </a:extLst>
        </xdr:cNvPr>
        <xdr:cNvSpPr/>
      </xdr:nvSpPr>
      <xdr:spPr>
        <a:xfrm>
          <a:off x="762000" y="781050"/>
          <a:ext cx="5397500" cy="276225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 u="sng" kern="1200">
              <a:latin typeface="Bahnschrift SemiBold Condensed" panose="020B0502040204020203" pitchFamily="34" charset="0"/>
            </a:rPr>
            <a:t>TRABE</a:t>
          </a:r>
        </a:p>
      </xdr:txBody>
    </xdr:sp>
    <xdr:clientData/>
  </xdr:twoCellAnchor>
  <xdr:twoCellAnchor>
    <xdr:from>
      <xdr:col>15</xdr:col>
      <xdr:colOff>508000</xdr:colOff>
      <xdr:row>1</xdr:row>
      <xdr:rowOff>44450</xdr:rowOff>
    </xdr:from>
    <xdr:to>
      <xdr:col>16</xdr:col>
      <xdr:colOff>649816</xdr:colOff>
      <xdr:row>11</xdr:row>
      <xdr:rowOff>169333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688E218-1786-41F9-A162-24B1F80D8129}"/>
            </a:ext>
          </a:extLst>
        </xdr:cNvPr>
        <xdr:cNvSpPr/>
      </xdr:nvSpPr>
      <xdr:spPr>
        <a:xfrm>
          <a:off x="12022667" y="245533"/>
          <a:ext cx="903816" cy="2040467"/>
        </a:xfrm>
        <a:prstGeom prst="rect">
          <a:avLst/>
        </a:prstGeom>
        <a:solidFill>
          <a:srgbClr val="27A9F9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400" b="1" u="sng" kern="1200">
            <a:latin typeface="Bahnschrift SemiBold Condensed" panose="020B0502040204020203" pitchFamily="34" charset="0"/>
          </a:endParaRPr>
        </a:p>
      </xdr:txBody>
    </xdr:sp>
    <xdr:clientData/>
  </xdr:twoCellAnchor>
  <xdr:twoCellAnchor>
    <xdr:from>
      <xdr:col>12</xdr:col>
      <xdr:colOff>110067</xdr:colOff>
      <xdr:row>1</xdr:row>
      <xdr:rowOff>48683</xdr:rowOff>
    </xdr:from>
    <xdr:to>
      <xdr:col>13</xdr:col>
      <xdr:colOff>294217</xdr:colOff>
      <xdr:row>11</xdr:row>
      <xdr:rowOff>173566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8ECFBAED-EBD4-4FB5-8177-1E7C55BBCFD4}"/>
            </a:ext>
          </a:extLst>
        </xdr:cNvPr>
        <xdr:cNvSpPr/>
      </xdr:nvSpPr>
      <xdr:spPr>
        <a:xfrm>
          <a:off x="9211734" y="249766"/>
          <a:ext cx="903816" cy="2040467"/>
        </a:xfrm>
        <a:prstGeom prst="rect">
          <a:avLst/>
        </a:prstGeom>
        <a:solidFill>
          <a:srgbClr val="27A9F9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400" b="1" u="sng" kern="1200">
            <a:latin typeface="Bahnschrift SemiBold Condensed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13</xdr:row>
      <xdr:rowOff>155034</xdr:rowOff>
    </xdr:from>
    <xdr:to>
      <xdr:col>1</xdr:col>
      <xdr:colOff>560917</xdr:colOff>
      <xdr:row>24</xdr:row>
      <xdr:rowOff>105238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02A60A9-709D-D0F6-C22F-60206A54FF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5"/>
        <a:stretch/>
      </xdr:blipFill>
      <xdr:spPr>
        <a:xfrm>
          <a:off x="0" y="2663284"/>
          <a:ext cx="1545167" cy="22150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165230</xdr:colOff>
      <xdr:row>11</xdr:row>
      <xdr:rowOff>19440</xdr:rowOff>
    </xdr:from>
    <xdr:to>
      <xdr:col>2</xdr:col>
      <xdr:colOff>641481</xdr:colOff>
      <xdr:row>17</xdr:row>
      <xdr:rowOff>87475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8631-A6DE-4319-879F-7B658D8D2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85" t="35007" r="20638" b="25651"/>
        <a:stretch/>
      </xdr:blipFill>
      <xdr:spPr>
        <a:xfrm>
          <a:off x="165230" y="2133990"/>
          <a:ext cx="2000251" cy="12110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8B6B-25F3-48F2-9C06-ED91C05DB83A}">
  <dimension ref="A1:AJ54"/>
  <sheetViews>
    <sheetView tabSelected="1" zoomScale="90" zoomScaleNormal="90" workbookViewId="0">
      <selection activeCell="O15" sqref="O15"/>
    </sheetView>
  </sheetViews>
  <sheetFormatPr baseColWidth="10" defaultRowHeight="15" x14ac:dyDescent="0.25"/>
  <cols>
    <col min="1" max="1" width="14.7109375" customWidth="1"/>
    <col min="2" max="2" width="9.5703125" customWidth="1"/>
    <col min="3" max="3" width="12.42578125" customWidth="1"/>
    <col min="10" max="10" width="6.7109375" customWidth="1"/>
    <col min="11" max="11" width="14.5703125" customWidth="1"/>
    <col min="13" max="13" width="10.7109375" customWidth="1"/>
    <col min="14" max="14" width="14" customWidth="1"/>
  </cols>
  <sheetData>
    <row r="1" spans="1:36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36" ht="16.5" thickBot="1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36" ht="15.75" thickBot="1" x14ac:dyDescent="0.3">
      <c r="A3" s="1" t="s">
        <v>34</v>
      </c>
      <c r="B3" s="3">
        <v>1400</v>
      </c>
      <c r="D3" s="28" t="s">
        <v>32</v>
      </c>
      <c r="E3" s="29"/>
      <c r="F3" s="29"/>
      <c r="G3" s="30"/>
      <c r="H3" s="29"/>
      <c r="I3" s="29"/>
      <c r="J3" s="30"/>
      <c r="K3" s="30"/>
      <c r="L3" s="31"/>
    </row>
    <row r="4" spans="1:36" x14ac:dyDescent="0.25">
      <c r="A4" s="2"/>
      <c r="B4" s="2"/>
      <c r="C4" s="2"/>
      <c r="D4" s="2" t="s">
        <v>2</v>
      </c>
      <c r="E4" s="2"/>
      <c r="F4" s="4" t="e">
        <f>+#REF!+B3</f>
        <v>#REF!</v>
      </c>
      <c r="G4" s="2"/>
      <c r="H4" s="2"/>
      <c r="I4" s="2"/>
      <c r="J4" s="2"/>
      <c r="K4" s="2" t="s">
        <v>7</v>
      </c>
      <c r="L4" s="4">
        <f>+F7</f>
        <v>3</v>
      </c>
      <c r="M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 t="s">
        <v>8</v>
      </c>
      <c r="L5" s="3">
        <v>20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2" t="s">
        <v>3</v>
      </c>
      <c r="B6" s="2"/>
      <c r="C6" s="2"/>
      <c r="D6" s="2"/>
      <c r="E6" s="2"/>
      <c r="F6" s="2"/>
      <c r="G6" s="2"/>
      <c r="H6" s="2"/>
      <c r="I6" s="2" t="s">
        <v>3</v>
      </c>
      <c r="J6" s="2"/>
      <c r="K6" s="2" t="s">
        <v>9</v>
      </c>
      <c r="L6" s="3">
        <v>20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5">
      <c r="A7" s="2"/>
      <c r="B7" s="2"/>
      <c r="C7" s="2"/>
      <c r="D7" s="26" t="s">
        <v>4</v>
      </c>
      <c r="E7" s="26"/>
      <c r="F7" s="7">
        <v>3</v>
      </c>
      <c r="G7" s="2"/>
      <c r="H7" s="2"/>
      <c r="I7" s="2"/>
      <c r="J7" s="2"/>
      <c r="K7" s="2" t="s">
        <v>10</v>
      </c>
      <c r="L7" s="4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4"/>
      <c r="B8" s="5"/>
      <c r="C8" s="2"/>
      <c r="D8" s="2"/>
      <c r="E8" s="2"/>
      <c r="F8" s="2"/>
      <c r="G8" s="2"/>
      <c r="H8" s="6"/>
      <c r="I8" s="2"/>
      <c r="J8" s="2"/>
      <c r="K8" s="2" t="s">
        <v>11</v>
      </c>
      <c r="L8" s="4">
        <f>+L5-L7</f>
        <v>16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4">
        <f>+(B3*F7)/2</f>
        <v>2100</v>
      </c>
      <c r="B9" s="5"/>
      <c r="C9" s="2"/>
      <c r="D9" s="2"/>
      <c r="E9" s="1" t="s">
        <v>5</v>
      </c>
      <c r="F9" s="2"/>
      <c r="G9" s="2"/>
      <c r="H9" s="6"/>
      <c r="I9" s="2"/>
      <c r="J9" s="2"/>
      <c r="K9" s="2" t="s">
        <v>12</v>
      </c>
      <c r="L9" s="4">
        <v>1.5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2"/>
      <c r="B10" s="8"/>
      <c r="C10" s="9"/>
      <c r="D10" s="9"/>
      <c r="E10" s="9"/>
      <c r="F10" s="9"/>
      <c r="G10" s="9"/>
      <c r="H10" s="10"/>
      <c r="I10" s="2"/>
      <c r="J10" s="2"/>
      <c r="K10" s="2" t="s">
        <v>13</v>
      </c>
      <c r="L10" s="4">
        <v>200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A11" s="2"/>
      <c r="B11" s="5"/>
      <c r="C11" s="2"/>
      <c r="D11" s="2"/>
      <c r="E11" s="2"/>
      <c r="F11" s="2"/>
      <c r="G11" s="2"/>
      <c r="H11" s="6"/>
      <c r="I11" s="2"/>
      <c r="J11" s="2"/>
      <c r="K11" s="2" t="s">
        <v>14</v>
      </c>
      <c r="L11" s="4">
        <v>4200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5">
      <c r="A12" s="2"/>
      <c r="B12" s="5"/>
      <c r="C12" s="2"/>
      <c r="D12" s="2"/>
      <c r="E12" s="2"/>
      <c r="F12" s="2"/>
      <c r="G12" s="2"/>
      <c r="H12" s="6"/>
      <c r="I12" s="2"/>
      <c r="J12" s="2"/>
      <c r="K12" s="2" t="s">
        <v>15</v>
      </c>
      <c r="L12" s="4">
        <v>24.71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5.75" thickBot="1" x14ac:dyDescent="0.3">
      <c r="A13" s="2"/>
      <c r="B13" s="5"/>
      <c r="C13" s="2"/>
      <c r="D13" s="2"/>
      <c r="E13" s="2"/>
      <c r="F13" s="2"/>
      <c r="G13" s="2"/>
      <c r="H13" s="6"/>
      <c r="I13" s="4">
        <f>+(B3*F7)/2</f>
        <v>2100</v>
      </c>
      <c r="J13" s="2"/>
      <c r="K13" s="2" t="s">
        <v>16</v>
      </c>
      <c r="L13" s="27">
        <f>+E20</f>
        <v>1575</v>
      </c>
      <c r="M13" s="2"/>
      <c r="N13" s="2"/>
      <c r="O13" s="2"/>
      <c r="P13" s="2"/>
      <c r="Q13" s="2" t="s">
        <v>20</v>
      </c>
      <c r="R13" s="2" t="s">
        <v>21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5.75" thickBot="1" x14ac:dyDescent="0.3">
      <c r="A14" s="2"/>
      <c r="B14" s="5"/>
      <c r="C14" s="2"/>
      <c r="D14" s="2"/>
      <c r="E14" s="2"/>
      <c r="F14" s="2"/>
      <c r="G14" s="2"/>
      <c r="H14" s="6"/>
      <c r="I14" s="2"/>
      <c r="J14" s="2"/>
      <c r="K14" s="11" t="s">
        <v>23</v>
      </c>
      <c r="L14" s="12">
        <f>((L6*L8)/L12)-((L6*L8/L12)^2-((2*L13*L6*L9*100)/(0.9*L12*L11)))^0.5</f>
        <v>4.7933450543316987</v>
      </c>
      <c r="M14" s="2" t="s">
        <v>18</v>
      </c>
      <c r="N14" s="13" t="s">
        <v>17</v>
      </c>
      <c r="O14" s="3" t="s">
        <v>19</v>
      </c>
      <c r="P14" s="16">
        <f>+Q14*R14</f>
        <v>5.0679999999999996</v>
      </c>
      <c r="Q14" s="3">
        <v>1.2669999999999999</v>
      </c>
      <c r="R14" s="3">
        <v>4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5.75" thickBot="1" x14ac:dyDescent="0.3">
      <c r="A15" s="2"/>
      <c r="B15" s="8"/>
      <c r="C15" s="9"/>
      <c r="D15" s="9"/>
      <c r="E15" s="9"/>
      <c r="F15" s="9"/>
      <c r="G15" s="9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5.75" thickBot="1" x14ac:dyDescent="0.3">
      <c r="A16" s="2"/>
      <c r="B16" s="5"/>
      <c r="C16" s="2"/>
      <c r="D16" s="2"/>
      <c r="E16" s="2"/>
      <c r="F16" s="2"/>
      <c r="G16" s="2"/>
      <c r="H16" s="6"/>
      <c r="I16" s="2"/>
      <c r="J16" s="2"/>
      <c r="K16" s="17" t="s">
        <v>22</v>
      </c>
      <c r="L16" s="15">
        <f>+(14.5/L11)*L8*L6</f>
        <v>1.1047619047619048</v>
      </c>
      <c r="M16" s="2"/>
      <c r="N16" s="13" t="s">
        <v>17</v>
      </c>
      <c r="O16" s="3" t="s">
        <v>24</v>
      </c>
      <c r="P16" s="16">
        <f>+Q16*R16</f>
        <v>1.4259999999999999</v>
      </c>
      <c r="Q16" s="3">
        <v>0.71299999999999997</v>
      </c>
      <c r="R16" s="3">
        <v>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5.75" thickBot="1" x14ac:dyDescent="0.3">
      <c r="A17" s="2"/>
      <c r="B17" s="5"/>
      <c r="C17" s="2"/>
      <c r="D17" s="2"/>
      <c r="E17" s="1" t="s">
        <v>6</v>
      </c>
      <c r="F17" s="2"/>
      <c r="G17" s="2"/>
      <c r="H17" s="6"/>
      <c r="I17" s="2"/>
      <c r="J17" s="2"/>
      <c r="K17" s="17" t="s">
        <v>22</v>
      </c>
      <c r="L17" s="15">
        <f>+L14/3</f>
        <v>1.5977816847772328</v>
      </c>
      <c r="M17" s="2"/>
      <c r="N17" s="13" t="s">
        <v>17</v>
      </c>
      <c r="O17" s="3" t="s">
        <v>25</v>
      </c>
      <c r="P17" s="16">
        <f>+Q17*R17</f>
        <v>1.4259999999999999</v>
      </c>
      <c r="Q17" s="3">
        <v>0.71299999999999997</v>
      </c>
      <c r="R17" s="3">
        <v>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5.75" thickBot="1" x14ac:dyDescent="0.3">
      <c r="A18" s="2"/>
      <c r="B18" s="5"/>
      <c r="C18" s="2"/>
      <c r="D18" s="2"/>
      <c r="E18" s="2"/>
      <c r="F18" s="2"/>
      <c r="G18" s="2"/>
      <c r="H18" s="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18" t="s">
        <v>26</v>
      </c>
      <c r="L19" s="19">
        <f>+P14/(L8*L6)</f>
        <v>1.5837499999999997E-2</v>
      </c>
      <c r="M19" s="20" t="s">
        <v>27</v>
      </c>
      <c r="N19" s="19">
        <f>+(0.75*(0.43*(L10/L11)))</f>
        <v>1.5357142857142856E-2</v>
      </c>
      <c r="O19" s="2"/>
      <c r="P19" s="61" t="s">
        <v>66</v>
      </c>
      <c r="Q19" s="62"/>
      <c r="R19" s="6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5.75" thickBot="1" x14ac:dyDescent="0.3">
      <c r="A20" s="2"/>
      <c r="B20" s="2"/>
      <c r="C20" s="2"/>
      <c r="D20" s="2"/>
      <c r="E20" s="4">
        <f>+(B3*(F7*F7))/8</f>
        <v>1575</v>
      </c>
      <c r="F20" s="2"/>
      <c r="G20" s="2"/>
      <c r="H20" s="2"/>
      <c r="I20" s="2"/>
      <c r="J20" s="2"/>
      <c r="K20" s="2" t="s">
        <v>28</v>
      </c>
      <c r="L20" s="2"/>
      <c r="M20" s="2" t="s">
        <v>29</v>
      </c>
      <c r="N20" s="4">
        <f>+I13</f>
        <v>2100</v>
      </c>
      <c r="O20" s="2"/>
      <c r="P20" s="64" t="s">
        <v>67</v>
      </c>
      <c r="Q20" s="65"/>
      <c r="R20" s="6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6.5" thickBot="1" x14ac:dyDescent="0.3">
      <c r="A21" s="2"/>
      <c r="B21" s="23" t="s">
        <v>31</v>
      </c>
      <c r="C21" s="2"/>
      <c r="D21" s="2"/>
      <c r="E21" s="2"/>
      <c r="F21" s="2"/>
      <c r="G21" s="2"/>
      <c r="H21" s="2"/>
      <c r="I21" s="2"/>
      <c r="J21" s="2"/>
      <c r="K21" s="14" t="s">
        <v>30</v>
      </c>
      <c r="L21" s="22">
        <f>L10^0.5*0.85*0.53*L8*L6</f>
        <v>2038.7302715170538</v>
      </c>
      <c r="M21" s="2"/>
      <c r="N21" s="2"/>
      <c r="O21" s="4" t="s">
        <v>33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1"/>
      <c r="M22" s="2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36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36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36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36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</sheetData>
  <mergeCells count="3">
    <mergeCell ref="A1:I1"/>
    <mergeCell ref="A2:I2"/>
    <mergeCell ref="D7:E7"/>
  </mergeCells>
  <phoneticPr fontId="1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6259-9877-49E7-91E0-BFDB7501C95B}">
  <dimension ref="A1:N20"/>
  <sheetViews>
    <sheetView workbookViewId="0">
      <selection activeCell="I16" sqref="I16"/>
    </sheetView>
  </sheetViews>
  <sheetFormatPr baseColWidth="10" defaultRowHeight="15" x14ac:dyDescent="0.25"/>
  <cols>
    <col min="4" max="4" width="25.85546875" customWidth="1"/>
    <col min="7" max="7" width="28.7109375" customWidth="1"/>
  </cols>
  <sheetData>
    <row r="1" spans="1:14" ht="16.5" thickBot="1" x14ac:dyDescent="0.3">
      <c r="B1" s="33" t="s">
        <v>35</v>
      </c>
      <c r="C1" s="34"/>
      <c r="D1" s="34"/>
      <c r="E1" s="34"/>
      <c r="F1" s="35" t="s">
        <v>36</v>
      </c>
      <c r="G1" s="35"/>
      <c r="H1" s="35"/>
      <c r="I1" s="36"/>
      <c r="J1" s="37"/>
      <c r="K1" s="37"/>
    </row>
    <row r="2" spans="1:14" x14ac:dyDescent="0.25">
      <c r="A2" s="32"/>
      <c r="B2" s="38" t="s">
        <v>65</v>
      </c>
      <c r="C2" s="39"/>
      <c r="D2" s="40" t="s">
        <v>37</v>
      </c>
      <c r="E2" s="40" t="s">
        <v>38</v>
      </c>
      <c r="F2" s="41" t="s">
        <v>8</v>
      </c>
      <c r="G2" s="41"/>
      <c r="H2" s="41"/>
      <c r="I2" s="41"/>
      <c r="J2" s="32"/>
      <c r="K2" s="32"/>
      <c r="L2" s="32"/>
      <c r="M2" s="32"/>
      <c r="N2" s="32"/>
    </row>
    <row r="3" spans="1:14" x14ac:dyDescent="0.25">
      <c r="A3" s="32"/>
      <c r="B3" s="42"/>
      <c r="C3" s="39"/>
      <c r="D3" s="42">
        <v>0.2</v>
      </c>
      <c r="E3" s="42">
        <v>3</v>
      </c>
      <c r="F3" s="43">
        <v>0.2</v>
      </c>
      <c r="G3" s="43"/>
      <c r="H3" s="41"/>
      <c r="I3" s="41"/>
      <c r="J3" s="32"/>
      <c r="K3" s="32"/>
      <c r="L3" s="32"/>
      <c r="M3" s="32"/>
      <c r="N3" s="32"/>
    </row>
    <row r="4" spans="1:14" x14ac:dyDescent="0.25">
      <c r="A4" s="32"/>
      <c r="B4" s="32"/>
      <c r="C4" s="32"/>
      <c r="D4" s="32"/>
      <c r="E4" s="42"/>
      <c r="F4" s="32"/>
      <c r="G4" s="44" t="s">
        <v>39</v>
      </c>
      <c r="H4" s="45">
        <f>+D3*E3*F3</f>
        <v>0.12000000000000002</v>
      </c>
      <c r="I4" s="45"/>
      <c r="J4" s="32" t="s">
        <v>40</v>
      </c>
      <c r="K4" s="32"/>
      <c r="L4" s="32"/>
      <c r="M4" s="32"/>
      <c r="N4" s="32"/>
    </row>
    <row r="5" spans="1:14" x14ac:dyDescent="0.25">
      <c r="A5" s="32"/>
      <c r="B5" s="46" t="s">
        <v>68</v>
      </c>
      <c r="C5" s="46"/>
      <c r="D5" s="46"/>
      <c r="E5" s="42"/>
      <c r="F5" s="32"/>
      <c r="G5" s="47"/>
      <c r="H5" s="40"/>
      <c r="I5" s="40"/>
      <c r="J5" s="32"/>
      <c r="K5" s="32"/>
      <c r="L5" s="32"/>
      <c r="M5" s="32"/>
      <c r="N5" s="32"/>
    </row>
    <row r="6" spans="1:14" x14ac:dyDescent="0.25">
      <c r="A6" s="32"/>
      <c r="B6" s="32"/>
      <c r="C6" s="32"/>
      <c r="D6" s="48" t="s">
        <v>41</v>
      </c>
      <c r="E6" s="49">
        <v>300</v>
      </c>
      <c r="F6" s="32" t="s">
        <v>42</v>
      </c>
      <c r="G6" s="50" t="s">
        <v>43</v>
      </c>
      <c r="H6" s="32"/>
      <c r="I6" s="32"/>
      <c r="J6" s="32"/>
      <c r="K6" s="32"/>
      <c r="L6" s="32"/>
      <c r="M6" s="32"/>
      <c r="N6" s="32"/>
    </row>
    <row r="7" spans="1:14" x14ac:dyDescent="0.25">
      <c r="A7" s="32"/>
      <c r="B7" s="32"/>
      <c r="C7" s="32"/>
      <c r="D7" s="48" t="s">
        <v>44</v>
      </c>
      <c r="E7" s="32">
        <v>0.6</v>
      </c>
      <c r="F7" s="32" t="s">
        <v>40</v>
      </c>
      <c r="G7" s="38" t="s">
        <v>45</v>
      </c>
      <c r="H7" s="40" t="s">
        <v>7</v>
      </c>
      <c r="I7" s="40" t="s">
        <v>46</v>
      </c>
      <c r="J7" s="32"/>
      <c r="K7" s="32" t="s">
        <v>47</v>
      </c>
      <c r="L7" s="32"/>
      <c r="M7" s="32"/>
      <c r="N7" s="32"/>
    </row>
    <row r="8" spans="1:14" x14ac:dyDescent="0.25">
      <c r="A8" s="32"/>
      <c r="B8" s="32"/>
      <c r="C8" s="32"/>
      <c r="D8" s="38" t="s">
        <v>48</v>
      </c>
      <c r="E8" s="32">
        <v>0.9</v>
      </c>
      <c r="F8" s="32" t="s">
        <v>40</v>
      </c>
      <c r="G8" s="42">
        <v>4</v>
      </c>
      <c r="H8" s="40">
        <f>+E3</f>
        <v>3</v>
      </c>
      <c r="I8" s="40">
        <f>+G8*H8</f>
        <v>12</v>
      </c>
      <c r="J8" s="32"/>
      <c r="K8" s="32" t="s">
        <v>49</v>
      </c>
      <c r="L8" s="32"/>
      <c r="M8" s="32">
        <f>+E3</f>
        <v>3</v>
      </c>
      <c r="N8" s="32"/>
    </row>
    <row r="9" spans="1:14" x14ac:dyDescent="0.25">
      <c r="A9" s="32"/>
      <c r="B9" s="40"/>
      <c r="C9" s="40"/>
      <c r="D9" s="32"/>
      <c r="E9" s="40"/>
      <c r="F9" s="32"/>
      <c r="G9" s="32" t="s">
        <v>50</v>
      </c>
      <c r="H9" s="32"/>
      <c r="I9" s="40"/>
      <c r="J9" s="32"/>
      <c r="K9" s="32" t="s">
        <v>51</v>
      </c>
      <c r="L9" s="32"/>
      <c r="M9" s="32">
        <f>+F3</f>
        <v>0.2</v>
      </c>
      <c r="N9" s="32"/>
    </row>
    <row r="10" spans="1:14" x14ac:dyDescent="0.25">
      <c r="A10" s="32"/>
      <c r="B10" s="47" t="s">
        <v>52</v>
      </c>
      <c r="C10" s="51">
        <f>+H4</f>
        <v>0.12000000000000002</v>
      </c>
      <c r="D10" s="32" t="s">
        <v>53</v>
      </c>
      <c r="E10" s="42"/>
      <c r="F10" s="32"/>
      <c r="G10" s="32" t="s">
        <v>49</v>
      </c>
      <c r="H10" s="32">
        <f>+E3</f>
        <v>3</v>
      </c>
      <c r="I10" s="42"/>
      <c r="J10" s="32"/>
      <c r="K10" s="32"/>
      <c r="L10" s="32"/>
      <c r="M10" s="32"/>
      <c r="N10" s="32"/>
    </row>
    <row r="11" spans="1:14" x14ac:dyDescent="0.25">
      <c r="A11" s="32"/>
      <c r="B11" s="47"/>
      <c r="C11" s="51"/>
      <c r="D11" s="32" t="s">
        <v>41</v>
      </c>
      <c r="E11" s="52">
        <f>+(C10*E6)/1</f>
        <v>36.000000000000007</v>
      </c>
      <c r="F11" s="32" t="s">
        <v>42</v>
      </c>
      <c r="G11" s="32" t="s">
        <v>54</v>
      </c>
      <c r="H11" s="53">
        <v>0.15</v>
      </c>
      <c r="I11" s="42"/>
      <c r="J11" s="32"/>
      <c r="K11" s="32" t="s">
        <v>55</v>
      </c>
      <c r="L11" s="32">
        <f>+M8*M9</f>
        <v>0.60000000000000009</v>
      </c>
      <c r="M11" s="32"/>
      <c r="N11" s="32"/>
    </row>
    <row r="12" spans="1:14" x14ac:dyDescent="0.25">
      <c r="A12" s="32"/>
      <c r="B12" s="47"/>
      <c r="C12" s="40"/>
      <c r="D12" s="32" t="s">
        <v>44</v>
      </c>
      <c r="E12" s="54">
        <f>+(C10*E8)/1</f>
        <v>0.10800000000000003</v>
      </c>
      <c r="F12" s="32" t="s">
        <v>40</v>
      </c>
      <c r="G12" s="32" t="s">
        <v>56</v>
      </c>
      <c r="H12" s="55">
        <f>+H10/H11</f>
        <v>20</v>
      </c>
      <c r="I12" s="42"/>
      <c r="J12" s="32"/>
      <c r="L12" s="32"/>
      <c r="M12" s="32"/>
      <c r="N12" s="32"/>
    </row>
    <row r="13" spans="1:14" x14ac:dyDescent="0.25">
      <c r="A13" s="32"/>
      <c r="B13" s="47"/>
      <c r="C13" s="40"/>
      <c r="D13" s="32" t="s">
        <v>48</v>
      </c>
      <c r="E13" s="54">
        <f>+(C10*E8)/1</f>
        <v>0.10800000000000003</v>
      </c>
      <c r="F13" s="32" t="s">
        <v>40</v>
      </c>
      <c r="G13" s="32" t="s">
        <v>57</v>
      </c>
      <c r="H13" s="32">
        <f>+D3</f>
        <v>0.2</v>
      </c>
      <c r="I13" s="42"/>
      <c r="J13" s="32"/>
      <c r="K13" s="56" t="s">
        <v>58</v>
      </c>
      <c r="L13" s="56"/>
      <c r="M13" s="56"/>
      <c r="N13" s="32"/>
    </row>
    <row r="14" spans="1:14" x14ac:dyDescent="0.25">
      <c r="A14" s="32"/>
      <c r="B14" s="47"/>
      <c r="C14" s="40"/>
      <c r="D14" s="32"/>
      <c r="E14" s="38"/>
      <c r="F14" s="32"/>
      <c r="G14" s="32" t="s">
        <v>59</v>
      </c>
      <c r="H14" s="32">
        <f>+F3</f>
        <v>0.2</v>
      </c>
      <c r="I14" s="42"/>
      <c r="J14" s="32"/>
      <c r="K14" s="56"/>
      <c r="L14" s="56">
        <f>+L11*2</f>
        <v>1.2000000000000002</v>
      </c>
      <c r="M14" s="56" t="s">
        <v>55</v>
      </c>
      <c r="N14" s="32"/>
    </row>
    <row r="15" spans="1:14" x14ac:dyDescent="0.25">
      <c r="A15" s="32"/>
      <c r="B15" s="32"/>
      <c r="C15" s="32"/>
      <c r="D15" s="56" t="s">
        <v>60</v>
      </c>
      <c r="E15" s="56"/>
      <c r="F15" s="32"/>
      <c r="G15" s="32" t="s">
        <v>61</v>
      </c>
      <c r="H15" s="53">
        <v>0.15</v>
      </c>
      <c r="I15" s="32"/>
      <c r="J15" s="32"/>
      <c r="K15" s="32"/>
      <c r="L15" s="32"/>
      <c r="M15" s="32"/>
      <c r="N15" s="32"/>
    </row>
    <row r="16" spans="1:14" x14ac:dyDescent="0.25">
      <c r="A16" s="32"/>
      <c r="B16" s="32"/>
      <c r="C16" s="32"/>
      <c r="D16" s="56" t="s">
        <v>41</v>
      </c>
      <c r="E16" s="57">
        <f>+(E11/1400)/0.019</f>
        <v>1.3533834586466169</v>
      </c>
      <c r="F16" s="32"/>
      <c r="G16" s="32"/>
      <c r="H16" s="32"/>
      <c r="I16" s="40"/>
      <c r="J16" s="32"/>
      <c r="K16" s="32"/>
      <c r="L16" s="32"/>
      <c r="M16" s="32"/>
      <c r="N16" s="32"/>
    </row>
    <row r="17" spans="1:14" x14ac:dyDescent="0.25">
      <c r="A17" s="32"/>
      <c r="B17" s="32"/>
      <c r="C17" s="32"/>
      <c r="D17" s="56" t="s">
        <v>44</v>
      </c>
      <c r="E17" s="58">
        <f>+(E12/0.019)</f>
        <v>5.6842105263157912</v>
      </c>
      <c r="F17" s="32"/>
      <c r="G17" s="32" t="s">
        <v>62</v>
      </c>
      <c r="H17" s="32">
        <f>+((H13*2)+(H14*2)+(H15*2))*H12</f>
        <v>22</v>
      </c>
      <c r="I17" s="32"/>
      <c r="J17" s="32"/>
      <c r="K17" s="32"/>
      <c r="L17" s="32"/>
      <c r="M17" s="32"/>
      <c r="N17" s="32"/>
    </row>
    <row r="18" spans="1:14" x14ac:dyDescent="0.25">
      <c r="A18" s="32"/>
      <c r="B18" s="32"/>
      <c r="C18" s="32"/>
      <c r="D18" s="56" t="s">
        <v>48</v>
      </c>
      <c r="E18" s="59">
        <f>+E13/0.019</f>
        <v>5.6842105263157912</v>
      </c>
      <c r="F18" s="32"/>
      <c r="G18" s="32" t="s">
        <v>63</v>
      </c>
      <c r="H18" s="32">
        <f>+H17+I8</f>
        <v>34</v>
      </c>
      <c r="I18" s="42"/>
      <c r="J18" s="32"/>
      <c r="K18" s="32"/>
      <c r="L18" s="32"/>
      <c r="M18" s="32"/>
      <c r="N18" s="32"/>
    </row>
    <row r="19" spans="1:14" x14ac:dyDescent="0.25">
      <c r="A19" s="32"/>
      <c r="B19" s="32"/>
      <c r="C19" s="32"/>
      <c r="D19" s="32"/>
      <c r="E19" s="40"/>
      <c r="F19" s="32"/>
      <c r="G19" s="56" t="s">
        <v>64</v>
      </c>
      <c r="H19" s="60">
        <f>+H18/12</f>
        <v>2.8333333333333335</v>
      </c>
      <c r="I19" s="40"/>
      <c r="J19" s="32"/>
      <c r="K19" s="32"/>
      <c r="L19" s="32"/>
      <c r="M19" s="32"/>
      <c r="N19" s="32"/>
    </row>
    <row r="20" spans="1:14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</sheetData>
  <mergeCells count="8">
    <mergeCell ref="H4:I4"/>
    <mergeCell ref="B5:D5"/>
    <mergeCell ref="B1:E1"/>
    <mergeCell ref="F1:I1"/>
    <mergeCell ref="F2:G2"/>
    <mergeCell ref="H2:I2"/>
    <mergeCell ref="F3:G3"/>
    <mergeCell ref="H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 Estructural</vt:lpstr>
      <vt:lpstr>Cáculo de volumetría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Lara</dc:creator>
  <cp:lastModifiedBy>Gaby Lara</cp:lastModifiedBy>
  <dcterms:created xsi:type="dcterms:W3CDTF">2025-01-05T02:35:42Z</dcterms:created>
  <dcterms:modified xsi:type="dcterms:W3CDTF">2025-01-06T00:26:39Z</dcterms:modified>
</cp:coreProperties>
</file>